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en Joost\resultaten pomppraktica\"/>
    </mc:Choice>
  </mc:AlternateContent>
  <bookViews>
    <workbookView xWindow="390" yWindow="90" windowWidth="14970" windowHeight="5850" firstSheet="1" activeTab="1"/>
  </bookViews>
  <sheets>
    <sheet name="leidingkarakteristiek 1" sheetId="5" r:id="rId1"/>
    <sheet name="Gegevens Leidingkarakteristiek" sheetId="1" r:id="rId2"/>
    <sheet name="gegevens O-H" sheetId="3" r:id="rId3"/>
    <sheet name="Q-H Kromme" sheetId="4" r:id="rId4"/>
    <sheet name="Blad1" sheetId="6" r:id="rId5"/>
  </sheets>
  <definedNames>
    <definedName name="pi">'Gegevens Leidingkarakteristiek'!$M$10</definedName>
  </definedNames>
  <calcPr calcId="162913"/>
</workbook>
</file>

<file path=xl/calcChain.xml><?xml version="1.0" encoding="utf-8"?>
<calcChain xmlns="http://schemas.openxmlformats.org/spreadsheetml/2006/main">
  <c r="N10" i="1" l="1"/>
  <c r="N26" i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0" i="1"/>
  <c r="L11" i="3" l="1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10" i="3"/>
  <c r="N10" i="3" s="1"/>
  <c r="O10" i="3" s="1"/>
  <c r="R10" i="3" l="1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M10" i="3"/>
  <c r="O13" i="3" l="1"/>
  <c r="R13" i="3"/>
  <c r="O14" i="3"/>
  <c r="R14" i="3"/>
  <c r="O15" i="3"/>
  <c r="R15" i="3"/>
  <c r="O16" i="3"/>
  <c r="R16" i="3"/>
  <c r="O17" i="3"/>
  <c r="R17" i="3"/>
  <c r="O18" i="3"/>
  <c r="R18" i="3"/>
  <c r="O19" i="3"/>
  <c r="R19" i="3"/>
  <c r="O20" i="3"/>
  <c r="R20" i="3"/>
  <c r="O21" i="3"/>
  <c r="R21" i="3"/>
  <c r="O22" i="3"/>
  <c r="R22" i="3"/>
  <c r="O23" i="3"/>
  <c r="R23" i="3"/>
  <c r="O24" i="3"/>
  <c r="R24" i="3"/>
  <c r="O25" i="3"/>
  <c r="R25" i="3"/>
  <c r="O12" i="3"/>
  <c r="R12" i="3"/>
  <c r="O11" i="3"/>
  <c r="R11" i="3"/>
  <c r="S10" i="3" l="1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</calcChain>
</file>

<file path=xl/sharedStrings.xml><?xml version="1.0" encoding="utf-8"?>
<sst xmlns="http://schemas.openxmlformats.org/spreadsheetml/2006/main" count="124" uniqueCount="62">
  <si>
    <t>berekeningen</t>
  </si>
  <si>
    <t>a</t>
  </si>
  <si>
    <t>c</t>
  </si>
  <si>
    <t>d</t>
  </si>
  <si>
    <t>dichtheid</t>
  </si>
  <si>
    <t>meet gegevens</t>
  </si>
  <si>
    <t>meter</t>
  </si>
  <si>
    <t>kg/m3</t>
  </si>
  <si>
    <t>f</t>
  </si>
  <si>
    <t>g</t>
  </si>
  <si>
    <t>i</t>
  </si>
  <si>
    <t>e</t>
  </si>
  <si>
    <t>j</t>
  </si>
  <si>
    <t>l</t>
  </si>
  <si>
    <t>stroomsnelheid</t>
  </si>
  <si>
    <t>m3/s</t>
  </si>
  <si>
    <t>m/s</t>
  </si>
  <si>
    <t>diameter leiding</t>
  </si>
  <si>
    <t>lengte leiding</t>
  </si>
  <si>
    <t>frictiefactor leiding</t>
  </si>
  <si>
    <t>volumestroom</t>
  </si>
  <si>
    <t>liters/uur</t>
  </si>
  <si>
    <t>m3/uur</t>
  </si>
  <si>
    <t>hoogte perszijde</t>
  </si>
  <si>
    <t>hoogte zuigzijde</t>
  </si>
  <si>
    <t>drukverschil leiding</t>
  </si>
  <si>
    <t>drukverschil appedages</t>
  </si>
  <si>
    <t>drukverschil hydrostatisch pers</t>
  </si>
  <si>
    <t>drukverschil hydrostatisch zuig</t>
  </si>
  <si>
    <t>o</t>
  </si>
  <si>
    <t>Pascal</t>
  </si>
  <si>
    <t>Sigma K-waarden</t>
  </si>
  <si>
    <t>Drukverschil hydrostatisch</t>
  </si>
  <si>
    <t>Drukverschil totaal</t>
  </si>
  <si>
    <t>q</t>
  </si>
  <si>
    <t>Vermogen pomp</t>
  </si>
  <si>
    <t>Watt</t>
  </si>
  <si>
    <t>b</t>
  </si>
  <si>
    <t>k</t>
  </si>
  <si>
    <t xml:space="preserve">p </t>
  </si>
  <si>
    <t>r</t>
  </si>
  <si>
    <t>s</t>
  </si>
  <si>
    <t>t</t>
  </si>
  <si>
    <t>Rendement pomp</t>
  </si>
  <si>
    <t>%</t>
  </si>
  <si>
    <t>Peff effectief vermogen pomp</t>
  </si>
  <si>
    <t>Berekening van drukverlies over leiding bij verschillende debieten; Leidingkarakteristiek</t>
  </si>
  <si>
    <t>bar</t>
  </si>
  <si>
    <t>Drukverschil kinematisch</t>
  </si>
  <si>
    <t>pascal</t>
  </si>
  <si>
    <t>gemeten volume</t>
  </si>
  <si>
    <t>liters</t>
  </si>
  <si>
    <t>tijd</t>
  </si>
  <si>
    <t>sec</t>
  </si>
  <si>
    <t>liters/sec</t>
  </si>
  <si>
    <t>stand persafsluiter</t>
  </si>
  <si>
    <t>% open</t>
  </si>
  <si>
    <t>Persdruk pomp</t>
  </si>
  <si>
    <t>Gemeten vermogen</t>
  </si>
  <si>
    <t>oppervlak</t>
  </si>
  <si>
    <t>meter2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</si>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</sst>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E+00"/>
    <numFmt numFmtId="165" formatCode="0.0"/>
    <numFmt numFmtId="166" formatCode="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Leidingkarakteristiek d.d 2 september 2017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'Gegevens Leidingkarakteristiek'!#REF!</c:f>
            </c:numRef>
          </c:xVal>
          <c:yVal>
            <c:numRef>
              <c:f>'Gegevens Leidingkarakteristiek'!#REF!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4B-411E-9D90-5C19F0B2A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46784"/>
        <c:axId val="63048704"/>
      </c:scatterChart>
      <c:valAx>
        <c:axId val="630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Stromingsdebiet in liters/uur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048704"/>
        <c:crosses val="autoZero"/>
        <c:crossBetween val="midCat"/>
      </c:valAx>
      <c:valAx>
        <c:axId val="6304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Persdruk in bar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046784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Q-h kromme pomp</c:v>
          </c:tx>
          <c:xVal>
            <c:numRef>
              <c:f>'gegevens O-H'!$M$10:$M$25</c:f>
              <c:numCache>
                <c:formatCode>0.00</c:formatCode>
                <c:ptCount val="16"/>
                <c:pt idx="0">
                  <c:v>7.1999999999999998E-3</c:v>
                </c:pt>
                <c:pt idx="1">
                  <c:v>360</c:v>
                </c:pt>
                <c:pt idx="2">
                  <c:v>480</c:v>
                </c:pt>
                <c:pt idx="3">
                  <c:v>553.84615384615392</c:v>
                </c:pt>
                <c:pt idx="4">
                  <c:v>654.54545454545462</c:v>
                </c:pt>
                <c:pt idx="5">
                  <c:v>765.95744680851067</c:v>
                </c:pt>
                <c:pt idx="6">
                  <c:v>900</c:v>
                </c:pt>
                <c:pt idx="7">
                  <c:v>1028.5714285714284</c:v>
                </c:pt>
                <c:pt idx="8">
                  <c:v>1200</c:v>
                </c:pt>
                <c:pt idx="9">
                  <c:v>1440</c:v>
                </c:pt>
                <c:pt idx="10">
                  <c:v>1636.3636363636363</c:v>
                </c:pt>
                <c:pt idx="11">
                  <c:v>2000</c:v>
                </c:pt>
                <c:pt idx="12">
                  <c:v>2400</c:v>
                </c:pt>
                <c:pt idx="13">
                  <c:v>3272.7272727272725</c:v>
                </c:pt>
                <c:pt idx="14">
                  <c:v>4500</c:v>
                </c:pt>
                <c:pt idx="15">
                  <c:v>6000</c:v>
                </c:pt>
              </c:numCache>
            </c:numRef>
          </c:xVal>
          <c:yVal>
            <c:numRef>
              <c:f>'gegevens O-H'!$Q$9:$Q$25</c:f>
              <c:numCache>
                <c:formatCode>0.00</c:formatCode>
                <c:ptCount val="17"/>
                <c:pt idx="1">
                  <c:v>8</c:v>
                </c:pt>
                <c:pt idx="2">
                  <c:v>7.5</c:v>
                </c:pt>
                <c:pt idx="3">
                  <c:v>7</c:v>
                </c:pt>
                <c:pt idx="4">
                  <c:v>6.5</c:v>
                </c:pt>
                <c:pt idx="5">
                  <c:v>6</c:v>
                </c:pt>
                <c:pt idx="6">
                  <c:v>5.5</c:v>
                </c:pt>
                <c:pt idx="7">
                  <c:v>5</c:v>
                </c:pt>
                <c:pt idx="8">
                  <c:v>4.5</c:v>
                </c:pt>
                <c:pt idx="9">
                  <c:v>4</c:v>
                </c:pt>
                <c:pt idx="10">
                  <c:v>3.5</c:v>
                </c:pt>
                <c:pt idx="11">
                  <c:v>3</c:v>
                </c:pt>
                <c:pt idx="12">
                  <c:v>2.5</c:v>
                </c:pt>
                <c:pt idx="13">
                  <c:v>2</c:v>
                </c:pt>
                <c:pt idx="14">
                  <c:v>1.5</c:v>
                </c:pt>
                <c:pt idx="15">
                  <c:v>1</c:v>
                </c:pt>
                <c:pt idx="16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2C-48E9-889C-51AA86188A19}"/>
            </c:ext>
          </c:extLst>
        </c:ser>
        <c:ser>
          <c:idx val="0"/>
          <c:order val="1"/>
          <c:tx>
            <c:v>leidingkaracteristiek</c:v>
          </c:tx>
          <c:xVal>
            <c:numRef>
              <c:f>'Gegevens Leidingkarakteristiek'!$G$10:$G$25</c:f>
              <c:numCache>
                <c:formatCode>General</c:formatCode>
                <c:ptCount val="16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</c:numCache>
            </c:numRef>
          </c:xVal>
          <c:yVal>
            <c:numRef>
              <c:f>'Gegevens Leidingkarakteristiek'!$W$10:$W$25</c:f>
              <c:numCache>
                <c:formatCode>0.00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2C-48E9-889C-51AA8618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29344"/>
        <c:axId val="78330880"/>
      </c:scatterChart>
      <c:valAx>
        <c:axId val="7832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Debiet</a:t>
                </a:r>
                <a:r>
                  <a:rPr lang="nl-NL" baseline="0"/>
                  <a:t> in liters per uur</a:t>
                </a:r>
                <a:r>
                  <a:rPr lang="nl-NL"/>
                  <a:t>l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78330880"/>
        <c:crosses val="autoZero"/>
        <c:crossBetween val="midCat"/>
      </c:valAx>
      <c:valAx>
        <c:axId val="78330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Opvoerhoogte</a:t>
                </a:r>
                <a:r>
                  <a:rPr lang="en-US" baseline="0"/>
                  <a:t> van de pomp in bar</a:t>
                </a:r>
                <a:endParaRPr lang="en-US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7832934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054397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59500" cy="9186333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topLeftCell="F6" workbookViewId="0">
      <selection activeCell="L15" sqref="L15"/>
    </sheetView>
  </sheetViews>
  <sheetFormatPr defaultRowHeight="15" x14ac:dyDescent="0.25"/>
  <cols>
    <col min="1" max="1" width="17.28515625" style="2" bestFit="1" customWidth="1"/>
    <col min="2" max="2" width="17.28515625" style="22" customWidth="1"/>
    <col min="3" max="3" width="14.42578125" style="2" bestFit="1" customWidth="1"/>
    <col min="4" max="4" width="18.28515625" style="2" bestFit="1" customWidth="1"/>
    <col min="5" max="5" width="20" style="2" bestFit="1" customWidth="1"/>
    <col min="6" max="6" width="10.28515625" style="2" bestFit="1" customWidth="1"/>
    <col min="7" max="7" width="14.140625" style="2" bestFit="1" customWidth="1"/>
    <col min="8" max="8" width="16" style="2" bestFit="1" customWidth="1"/>
    <col min="9" max="9" width="15.7109375" style="2" bestFit="1" customWidth="1"/>
    <col min="10" max="10" width="15.7109375" style="2" customWidth="1"/>
    <col min="11" max="12" width="14.140625" style="9" bestFit="1" customWidth="1"/>
    <col min="13" max="13" width="15.140625" style="9" bestFit="1" customWidth="1"/>
    <col min="14" max="14" width="19.85546875" style="9" customWidth="1"/>
    <col min="15" max="15" width="20.7109375" style="9" bestFit="1" customWidth="1"/>
    <col min="16" max="16" width="24.42578125" style="9" bestFit="1" customWidth="1"/>
    <col min="17" max="17" width="24.42578125" style="9" customWidth="1"/>
    <col min="18" max="18" width="32.28515625" style="9" bestFit="1" customWidth="1"/>
    <col min="19" max="19" width="28.7109375" style="9" bestFit="1" customWidth="1"/>
    <col min="20" max="20" width="28.7109375" style="2" bestFit="1" customWidth="1"/>
    <col min="21" max="21" width="28.7109375" style="16" customWidth="1"/>
    <col min="22" max="22" width="17.85546875" style="2" bestFit="1" customWidth="1"/>
    <col min="23" max="23" width="17.85546875" style="16" customWidth="1"/>
    <col min="24" max="24" width="27.5703125" style="2" bestFit="1" customWidth="1"/>
    <col min="25" max="16384" width="9.140625" style="2"/>
  </cols>
  <sheetData>
    <row r="1" spans="1:25" x14ac:dyDescent="0.25">
      <c r="A1" s="26" t="s">
        <v>46</v>
      </c>
      <c r="B1" s="33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5">
      <c r="A2" s="28"/>
      <c r="B2" s="34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5" spans="1:25" x14ac:dyDescent="0.25">
      <c r="A5" s="29" t="s">
        <v>5</v>
      </c>
      <c r="B5" s="35"/>
      <c r="C5" s="30"/>
      <c r="D5" s="30"/>
      <c r="E5" s="30"/>
      <c r="F5" s="30"/>
      <c r="G5" s="30"/>
      <c r="H5" s="30"/>
      <c r="I5" s="30"/>
      <c r="J5" s="31"/>
      <c r="K5" s="23" t="s">
        <v>0</v>
      </c>
      <c r="L5" s="24"/>
      <c r="M5" s="24"/>
      <c r="N5" s="24"/>
      <c r="O5" s="24"/>
      <c r="P5" s="24"/>
      <c r="Q5" s="24"/>
      <c r="R5" s="24"/>
      <c r="S5" s="25"/>
      <c r="T5" s="5"/>
      <c r="U5" s="5"/>
      <c r="V5" s="5"/>
      <c r="W5" s="5"/>
      <c r="X5" s="5"/>
      <c r="Y5" s="7"/>
    </row>
    <row r="6" spans="1:25" s="15" customFormat="1" ht="15.75" x14ac:dyDescent="0.25">
      <c r="A6" s="10" t="s">
        <v>1</v>
      </c>
      <c r="B6" s="10"/>
      <c r="C6" s="10" t="s">
        <v>37</v>
      </c>
      <c r="D6" s="10" t="s">
        <v>2</v>
      </c>
      <c r="E6" s="10" t="s">
        <v>3</v>
      </c>
      <c r="F6" s="10" t="s">
        <v>11</v>
      </c>
      <c r="G6" s="10" t="s">
        <v>8</v>
      </c>
      <c r="H6" s="10" t="s">
        <v>9</v>
      </c>
      <c r="I6" s="10" t="s">
        <v>24</v>
      </c>
      <c r="J6" s="10" t="s">
        <v>10</v>
      </c>
      <c r="K6" s="11" t="s">
        <v>12</v>
      </c>
      <c r="L6" s="11" t="s">
        <v>38</v>
      </c>
      <c r="M6" s="11" t="s">
        <v>13</v>
      </c>
      <c r="N6" s="11" t="s">
        <v>61</v>
      </c>
      <c r="O6" s="11"/>
      <c r="P6" s="11"/>
      <c r="Q6" s="11"/>
      <c r="R6" s="11" t="s">
        <v>29</v>
      </c>
      <c r="S6" s="11" t="s">
        <v>39</v>
      </c>
      <c r="T6" s="12" t="s">
        <v>34</v>
      </c>
      <c r="U6" s="12"/>
      <c r="V6" s="12" t="s">
        <v>40</v>
      </c>
      <c r="W6" s="13"/>
      <c r="X6" s="13" t="s">
        <v>41</v>
      </c>
      <c r="Y6" s="14" t="s">
        <v>42</v>
      </c>
    </row>
    <row r="7" spans="1:25" s="15" customFormat="1" ht="15.75" x14ac:dyDescent="0.25">
      <c r="A7" s="10" t="s">
        <v>17</v>
      </c>
      <c r="B7" s="10" t="s">
        <v>59</v>
      </c>
      <c r="C7" s="10" t="s">
        <v>18</v>
      </c>
      <c r="D7" s="10" t="s">
        <v>31</v>
      </c>
      <c r="E7" s="10" t="s">
        <v>19</v>
      </c>
      <c r="F7" s="10" t="s">
        <v>4</v>
      </c>
      <c r="G7" s="10" t="s">
        <v>20</v>
      </c>
      <c r="H7" s="10" t="s">
        <v>23</v>
      </c>
      <c r="I7" s="10" t="s">
        <v>24</v>
      </c>
      <c r="J7" s="10" t="s">
        <v>35</v>
      </c>
      <c r="K7" s="11" t="s">
        <v>20</v>
      </c>
      <c r="L7" s="11" t="s">
        <v>20</v>
      </c>
      <c r="M7" s="11" t="s">
        <v>14</v>
      </c>
      <c r="N7" s="11" t="s">
        <v>25</v>
      </c>
      <c r="O7" s="11" t="s">
        <v>25</v>
      </c>
      <c r="P7" s="11" t="s">
        <v>26</v>
      </c>
      <c r="Q7" s="11" t="s">
        <v>26</v>
      </c>
      <c r="R7" s="11" t="s">
        <v>27</v>
      </c>
      <c r="S7" s="11" t="s">
        <v>28</v>
      </c>
      <c r="T7" s="12" t="s">
        <v>32</v>
      </c>
      <c r="U7" s="12" t="s">
        <v>48</v>
      </c>
      <c r="V7" s="12" t="s">
        <v>33</v>
      </c>
      <c r="W7" s="12" t="s">
        <v>33</v>
      </c>
      <c r="X7" s="13" t="s">
        <v>45</v>
      </c>
      <c r="Y7" s="14" t="s">
        <v>43</v>
      </c>
    </row>
    <row r="8" spans="1:25" s="15" customFormat="1" ht="15.75" x14ac:dyDescent="0.25">
      <c r="A8" s="10" t="s">
        <v>6</v>
      </c>
      <c r="B8" s="10" t="s">
        <v>60</v>
      </c>
      <c r="C8" s="10" t="s">
        <v>6</v>
      </c>
      <c r="D8" s="10"/>
      <c r="E8" s="10"/>
      <c r="F8" s="10" t="s">
        <v>7</v>
      </c>
      <c r="G8" s="10" t="s">
        <v>21</v>
      </c>
      <c r="H8" s="10" t="s">
        <v>6</v>
      </c>
      <c r="I8" s="10" t="s">
        <v>6</v>
      </c>
      <c r="J8" s="10" t="s">
        <v>36</v>
      </c>
      <c r="K8" s="11" t="s">
        <v>22</v>
      </c>
      <c r="L8" s="11" t="s">
        <v>15</v>
      </c>
      <c r="M8" s="11" t="s">
        <v>16</v>
      </c>
      <c r="N8" s="11" t="s">
        <v>30</v>
      </c>
      <c r="O8" s="11" t="s">
        <v>47</v>
      </c>
      <c r="P8" s="11" t="s">
        <v>30</v>
      </c>
      <c r="Q8" s="11" t="s">
        <v>47</v>
      </c>
      <c r="R8" s="11" t="s">
        <v>30</v>
      </c>
      <c r="S8" s="11" t="s">
        <v>30</v>
      </c>
      <c r="T8" s="12" t="s">
        <v>30</v>
      </c>
      <c r="U8" s="12" t="s">
        <v>49</v>
      </c>
      <c r="V8" s="12" t="s">
        <v>30</v>
      </c>
      <c r="W8" s="13" t="s">
        <v>47</v>
      </c>
      <c r="X8" s="13" t="s">
        <v>36</v>
      </c>
      <c r="Y8" s="14" t="s">
        <v>44</v>
      </c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  <c r="Q9" s="3"/>
      <c r="R9" s="3"/>
      <c r="S9" s="3"/>
      <c r="T9" s="4"/>
      <c r="U9" s="4"/>
      <c r="V9" s="4"/>
      <c r="W9" s="6"/>
      <c r="X9" s="6"/>
      <c r="Y9" s="7"/>
    </row>
    <row r="10" spans="1:25" x14ac:dyDescent="0.25">
      <c r="A10" s="1">
        <v>6.3700000000000007E-2</v>
      </c>
      <c r="B10" s="1">
        <f>PI()*0.25*A10*A10</f>
        <v>3.1869022736361928E-3</v>
      </c>
      <c r="C10" s="1">
        <v>3</v>
      </c>
      <c r="D10" s="1">
        <v>7</v>
      </c>
      <c r="E10" s="1">
        <v>0.02</v>
      </c>
      <c r="F10" s="1">
        <v>1130</v>
      </c>
      <c r="G10" s="1">
        <v>0</v>
      </c>
      <c r="H10" s="1">
        <v>3</v>
      </c>
      <c r="I10" s="1">
        <v>0</v>
      </c>
      <c r="J10" s="1">
        <v>750</v>
      </c>
      <c r="K10" s="3">
        <f>G10/1000</f>
        <v>0</v>
      </c>
      <c r="L10" s="21">
        <f>K10/3600</f>
        <v>0</v>
      </c>
      <c r="M10" s="3">
        <f>L10/B10</f>
        <v>0</v>
      </c>
      <c r="N10" s="17">
        <f>D10*0.5*F10*N11*L10^2</f>
        <v>0</v>
      </c>
      <c r="O10" s="18"/>
      <c r="P10" s="17"/>
      <c r="Q10" s="3"/>
      <c r="R10" s="3"/>
      <c r="S10" s="3"/>
      <c r="T10" s="3"/>
      <c r="U10" s="3"/>
      <c r="V10" s="3"/>
      <c r="W10" s="8"/>
      <c r="X10" s="8"/>
      <c r="Y10" s="7"/>
    </row>
    <row r="11" spans="1:25" x14ac:dyDescent="0.25">
      <c r="A11" s="1">
        <v>6.3700000000000007E-2</v>
      </c>
      <c r="B11" s="1">
        <f t="shared" ref="B11:B26" si="0">PI()*0.25*A11*A11</f>
        <v>3.1869022736361928E-3</v>
      </c>
      <c r="C11" s="1">
        <v>3</v>
      </c>
      <c r="D11" s="1">
        <v>7</v>
      </c>
      <c r="E11" s="1">
        <v>0.02</v>
      </c>
      <c r="F11" s="1">
        <v>1130</v>
      </c>
      <c r="G11" s="1">
        <v>500</v>
      </c>
      <c r="H11" s="1">
        <v>3</v>
      </c>
      <c r="I11" s="1">
        <v>0</v>
      </c>
      <c r="J11" s="1">
        <v>750</v>
      </c>
      <c r="K11" s="3">
        <f t="shared" ref="K11:K26" si="1">G11/1000</f>
        <v>0.5</v>
      </c>
      <c r="L11" s="21">
        <f t="shared" ref="L11:L26" si="2">K11/3600</f>
        <v>1.3888888888888889E-4</v>
      </c>
      <c r="M11" s="3">
        <f t="shared" ref="M11:M26" si="3">L11/B11</f>
        <v>4.3581157175058081E-2</v>
      </c>
      <c r="N11" s="17">
        <f t="shared" ref="N11:N26" si="4">D11*0.5*F11*N12*L11*L11</f>
        <v>0</v>
      </c>
      <c r="O11" s="18"/>
      <c r="P11" s="17"/>
      <c r="Q11" s="3"/>
      <c r="R11" s="3"/>
      <c r="S11" s="3"/>
      <c r="T11" s="3"/>
      <c r="U11" s="3"/>
      <c r="V11" s="3"/>
      <c r="W11" s="8"/>
      <c r="X11" s="8"/>
      <c r="Y11" s="19"/>
    </row>
    <row r="12" spans="1:25" x14ac:dyDescent="0.25">
      <c r="A12" s="1">
        <v>6.3700000000000007E-2</v>
      </c>
      <c r="B12" s="1">
        <f t="shared" si="0"/>
        <v>3.1869022736361928E-3</v>
      </c>
      <c r="C12" s="1">
        <v>3</v>
      </c>
      <c r="D12" s="1">
        <v>7</v>
      </c>
      <c r="E12" s="1">
        <v>0.02</v>
      </c>
      <c r="F12" s="1">
        <v>1130</v>
      </c>
      <c r="G12" s="1">
        <v>1000</v>
      </c>
      <c r="H12" s="1">
        <v>3</v>
      </c>
      <c r="I12" s="1">
        <v>0</v>
      </c>
      <c r="J12" s="1">
        <v>750</v>
      </c>
      <c r="K12" s="3">
        <f t="shared" si="1"/>
        <v>1</v>
      </c>
      <c r="L12" s="21">
        <f t="shared" si="2"/>
        <v>2.7777777777777778E-4</v>
      </c>
      <c r="M12" s="3">
        <f t="shared" si="3"/>
        <v>8.7162314350116163E-2</v>
      </c>
      <c r="N12" s="17">
        <f t="shared" si="4"/>
        <v>0</v>
      </c>
      <c r="O12" s="18"/>
      <c r="P12" s="17"/>
      <c r="Q12" s="3"/>
      <c r="R12" s="3"/>
      <c r="S12" s="3"/>
      <c r="T12" s="3"/>
      <c r="U12" s="3"/>
      <c r="V12" s="3"/>
      <c r="W12" s="8"/>
      <c r="X12" s="8"/>
      <c r="Y12" s="19"/>
    </row>
    <row r="13" spans="1:25" x14ac:dyDescent="0.25">
      <c r="A13" s="1">
        <v>6.3700000000000007E-2</v>
      </c>
      <c r="B13" s="1">
        <f t="shared" si="0"/>
        <v>3.1869022736361928E-3</v>
      </c>
      <c r="C13" s="1">
        <v>3</v>
      </c>
      <c r="D13" s="1">
        <v>7</v>
      </c>
      <c r="E13" s="1">
        <v>0.02</v>
      </c>
      <c r="F13" s="1">
        <v>1130</v>
      </c>
      <c r="G13" s="1">
        <v>1500</v>
      </c>
      <c r="H13" s="1">
        <v>3</v>
      </c>
      <c r="I13" s="1">
        <v>0</v>
      </c>
      <c r="J13" s="1">
        <v>750</v>
      </c>
      <c r="K13" s="3">
        <f t="shared" si="1"/>
        <v>1.5</v>
      </c>
      <c r="L13" s="21">
        <f t="shared" si="2"/>
        <v>4.1666666666666669E-4</v>
      </c>
      <c r="M13" s="3">
        <f t="shared" si="3"/>
        <v>0.13074347152517427</v>
      </c>
      <c r="N13" s="17">
        <f t="shared" si="4"/>
        <v>0</v>
      </c>
      <c r="O13" s="18"/>
      <c r="P13" s="17"/>
      <c r="Q13" s="3"/>
      <c r="R13" s="3"/>
      <c r="S13" s="3"/>
      <c r="T13" s="3"/>
      <c r="U13" s="3"/>
      <c r="V13" s="3"/>
      <c r="W13" s="8"/>
      <c r="X13" s="8"/>
      <c r="Y13" s="19"/>
    </row>
    <row r="14" spans="1:25" x14ac:dyDescent="0.25">
      <c r="A14" s="1">
        <v>6.3700000000000007E-2</v>
      </c>
      <c r="B14" s="1">
        <f t="shared" si="0"/>
        <v>3.1869022736361928E-3</v>
      </c>
      <c r="C14" s="1">
        <v>3</v>
      </c>
      <c r="D14" s="1">
        <v>7</v>
      </c>
      <c r="E14" s="1">
        <v>0.02</v>
      </c>
      <c r="F14" s="1">
        <v>1130</v>
      </c>
      <c r="G14" s="1">
        <v>2000</v>
      </c>
      <c r="H14" s="1">
        <v>3</v>
      </c>
      <c r="I14" s="1">
        <v>0</v>
      </c>
      <c r="J14" s="1">
        <v>750</v>
      </c>
      <c r="K14" s="3">
        <f t="shared" si="1"/>
        <v>2</v>
      </c>
      <c r="L14" s="21">
        <f t="shared" si="2"/>
        <v>5.5555555555555556E-4</v>
      </c>
      <c r="M14" s="3">
        <f t="shared" si="3"/>
        <v>0.17432462870023233</v>
      </c>
      <c r="N14" s="17">
        <f t="shared" si="4"/>
        <v>0</v>
      </c>
      <c r="O14" s="18"/>
      <c r="P14" s="17"/>
      <c r="Q14" s="3"/>
      <c r="R14" s="3"/>
      <c r="S14" s="3"/>
      <c r="T14" s="3"/>
      <c r="U14" s="3"/>
      <c r="V14" s="3"/>
      <c r="W14" s="8"/>
      <c r="X14" s="8"/>
      <c r="Y14" s="19"/>
    </row>
    <row r="15" spans="1:25" x14ac:dyDescent="0.25">
      <c r="A15" s="1">
        <v>6.3700000000000007E-2</v>
      </c>
      <c r="B15" s="1">
        <f t="shared" si="0"/>
        <v>3.1869022736361928E-3</v>
      </c>
      <c r="C15" s="1">
        <v>3</v>
      </c>
      <c r="D15" s="1">
        <v>7</v>
      </c>
      <c r="E15" s="1">
        <v>0.02</v>
      </c>
      <c r="F15" s="1">
        <v>1130</v>
      </c>
      <c r="G15" s="1">
        <v>2500</v>
      </c>
      <c r="H15" s="1">
        <v>3</v>
      </c>
      <c r="I15" s="1">
        <v>0</v>
      </c>
      <c r="J15" s="1">
        <v>750</v>
      </c>
      <c r="K15" s="3">
        <f t="shared" si="1"/>
        <v>2.5</v>
      </c>
      <c r="L15" s="21">
        <f t="shared" si="2"/>
        <v>6.9444444444444447E-4</v>
      </c>
      <c r="M15" s="3">
        <f t="shared" si="3"/>
        <v>0.21790578587529044</v>
      </c>
      <c r="N15" s="17">
        <f t="shared" si="4"/>
        <v>0</v>
      </c>
      <c r="O15" s="18"/>
      <c r="P15" s="17"/>
      <c r="Q15" s="3"/>
      <c r="R15" s="3"/>
      <c r="S15" s="3"/>
      <c r="T15" s="3"/>
      <c r="U15" s="3"/>
      <c r="V15" s="3"/>
      <c r="W15" s="8"/>
      <c r="X15" s="8"/>
      <c r="Y15" s="19"/>
    </row>
    <row r="16" spans="1:25" x14ac:dyDescent="0.25">
      <c r="A16" s="1">
        <v>6.3700000000000007E-2</v>
      </c>
      <c r="B16" s="1">
        <f t="shared" si="0"/>
        <v>3.1869022736361928E-3</v>
      </c>
      <c r="C16" s="1">
        <v>3</v>
      </c>
      <c r="D16" s="1">
        <v>7</v>
      </c>
      <c r="E16" s="1">
        <v>0.02</v>
      </c>
      <c r="F16" s="1">
        <v>1130</v>
      </c>
      <c r="G16" s="1">
        <v>3000</v>
      </c>
      <c r="H16" s="1">
        <v>3</v>
      </c>
      <c r="I16" s="1">
        <v>0</v>
      </c>
      <c r="J16" s="1">
        <v>750</v>
      </c>
      <c r="K16" s="3">
        <f t="shared" si="1"/>
        <v>3</v>
      </c>
      <c r="L16" s="21">
        <f t="shared" si="2"/>
        <v>8.3333333333333339E-4</v>
      </c>
      <c r="M16" s="3">
        <f t="shared" si="3"/>
        <v>0.26148694305034853</v>
      </c>
      <c r="N16" s="17">
        <f t="shared" si="4"/>
        <v>0</v>
      </c>
      <c r="O16" s="18"/>
      <c r="P16" s="17"/>
      <c r="Q16" s="3"/>
      <c r="R16" s="3"/>
      <c r="S16" s="3"/>
      <c r="T16" s="3"/>
      <c r="U16" s="3"/>
      <c r="V16" s="3"/>
      <c r="W16" s="8"/>
      <c r="X16" s="8"/>
      <c r="Y16" s="19"/>
    </row>
    <row r="17" spans="1:25" x14ac:dyDescent="0.25">
      <c r="A17" s="1">
        <v>6.3700000000000007E-2</v>
      </c>
      <c r="B17" s="1">
        <f t="shared" si="0"/>
        <v>3.1869022736361928E-3</v>
      </c>
      <c r="C17" s="1">
        <v>3</v>
      </c>
      <c r="D17" s="1">
        <v>7</v>
      </c>
      <c r="E17" s="1">
        <v>0.02</v>
      </c>
      <c r="F17" s="1">
        <v>1130</v>
      </c>
      <c r="G17" s="1">
        <v>3500</v>
      </c>
      <c r="H17" s="1">
        <v>3</v>
      </c>
      <c r="I17" s="1">
        <v>0</v>
      </c>
      <c r="J17" s="1">
        <v>750</v>
      </c>
      <c r="K17" s="3">
        <f t="shared" si="1"/>
        <v>3.5</v>
      </c>
      <c r="L17" s="21">
        <f t="shared" si="2"/>
        <v>9.7222222222222219E-4</v>
      </c>
      <c r="M17" s="3">
        <f t="shared" si="3"/>
        <v>0.30506810022540659</v>
      </c>
      <c r="N17" s="17">
        <f t="shared" si="4"/>
        <v>0</v>
      </c>
      <c r="O17" s="18"/>
      <c r="P17" s="17"/>
      <c r="Q17" s="3"/>
      <c r="R17" s="3"/>
      <c r="S17" s="3"/>
      <c r="T17" s="3"/>
      <c r="U17" s="3"/>
      <c r="V17" s="3"/>
      <c r="W17" s="8"/>
      <c r="X17" s="8"/>
      <c r="Y17" s="19"/>
    </row>
    <row r="18" spans="1:25" x14ac:dyDescent="0.25">
      <c r="A18" s="1">
        <v>6.3700000000000007E-2</v>
      </c>
      <c r="B18" s="1">
        <f t="shared" si="0"/>
        <v>3.1869022736361928E-3</v>
      </c>
      <c r="C18" s="1">
        <v>3</v>
      </c>
      <c r="D18" s="1">
        <v>7</v>
      </c>
      <c r="E18" s="1">
        <v>0.02</v>
      </c>
      <c r="F18" s="1">
        <v>1130</v>
      </c>
      <c r="G18" s="1">
        <v>4000</v>
      </c>
      <c r="H18" s="1">
        <v>3</v>
      </c>
      <c r="I18" s="1">
        <v>0</v>
      </c>
      <c r="J18" s="1">
        <v>750</v>
      </c>
      <c r="K18" s="3">
        <f t="shared" si="1"/>
        <v>4</v>
      </c>
      <c r="L18" s="21">
        <f t="shared" si="2"/>
        <v>1.1111111111111111E-3</v>
      </c>
      <c r="M18" s="3">
        <f t="shared" si="3"/>
        <v>0.34864925740046465</v>
      </c>
      <c r="N18" s="17">
        <f t="shared" si="4"/>
        <v>0</v>
      </c>
      <c r="O18" s="18"/>
      <c r="P18" s="17"/>
      <c r="Q18" s="3"/>
      <c r="R18" s="3"/>
      <c r="S18" s="3"/>
      <c r="T18" s="3"/>
      <c r="U18" s="3"/>
      <c r="V18" s="3"/>
      <c r="W18" s="8"/>
      <c r="X18" s="8"/>
      <c r="Y18" s="19"/>
    </row>
    <row r="19" spans="1:25" x14ac:dyDescent="0.25">
      <c r="A19" s="1">
        <v>6.3700000000000007E-2</v>
      </c>
      <c r="B19" s="1">
        <f t="shared" si="0"/>
        <v>3.1869022736361928E-3</v>
      </c>
      <c r="C19" s="1">
        <v>3</v>
      </c>
      <c r="D19" s="1">
        <v>7</v>
      </c>
      <c r="E19" s="1">
        <v>0.02</v>
      </c>
      <c r="F19" s="1">
        <v>1130</v>
      </c>
      <c r="G19" s="1">
        <v>4500</v>
      </c>
      <c r="H19" s="1">
        <v>3</v>
      </c>
      <c r="I19" s="1">
        <v>0</v>
      </c>
      <c r="J19" s="1">
        <v>750</v>
      </c>
      <c r="K19" s="3">
        <f t="shared" si="1"/>
        <v>4.5</v>
      </c>
      <c r="L19" s="21">
        <f t="shared" si="2"/>
        <v>1.25E-3</v>
      </c>
      <c r="M19" s="3">
        <f t="shared" si="3"/>
        <v>0.39223041457552277</v>
      </c>
      <c r="N19" s="17">
        <f t="shared" si="4"/>
        <v>0</v>
      </c>
      <c r="O19" s="18"/>
      <c r="P19" s="17"/>
      <c r="Q19" s="3"/>
      <c r="R19" s="3"/>
      <c r="S19" s="3"/>
      <c r="T19" s="3"/>
      <c r="U19" s="3"/>
      <c r="V19" s="3"/>
      <c r="W19" s="8"/>
      <c r="X19" s="8"/>
      <c r="Y19" s="19"/>
    </row>
    <row r="20" spans="1:25" x14ac:dyDescent="0.25">
      <c r="A20" s="1">
        <v>6.3700000000000007E-2</v>
      </c>
      <c r="B20" s="1">
        <f t="shared" si="0"/>
        <v>3.1869022736361928E-3</v>
      </c>
      <c r="C20" s="1">
        <v>3</v>
      </c>
      <c r="D20" s="1">
        <v>7</v>
      </c>
      <c r="E20" s="1">
        <v>0.02</v>
      </c>
      <c r="F20" s="1">
        <v>1130</v>
      </c>
      <c r="G20" s="1">
        <v>5000</v>
      </c>
      <c r="H20" s="1">
        <v>3</v>
      </c>
      <c r="I20" s="1">
        <v>0</v>
      </c>
      <c r="J20" s="1">
        <v>750</v>
      </c>
      <c r="K20" s="3">
        <f t="shared" si="1"/>
        <v>5</v>
      </c>
      <c r="L20" s="21">
        <f t="shared" si="2"/>
        <v>1.3888888888888889E-3</v>
      </c>
      <c r="M20" s="3">
        <f t="shared" si="3"/>
        <v>0.43581157175058088</v>
      </c>
      <c r="N20" s="17">
        <f t="shared" si="4"/>
        <v>0</v>
      </c>
      <c r="O20" s="18"/>
      <c r="P20" s="17"/>
      <c r="Q20" s="3"/>
      <c r="R20" s="3"/>
      <c r="S20" s="3"/>
      <c r="T20" s="3"/>
      <c r="U20" s="3"/>
      <c r="V20" s="3"/>
      <c r="W20" s="8"/>
      <c r="X20" s="8"/>
      <c r="Y20" s="19"/>
    </row>
    <row r="21" spans="1:25" x14ac:dyDescent="0.25">
      <c r="A21" s="1">
        <v>6.3700000000000007E-2</v>
      </c>
      <c r="B21" s="1">
        <f t="shared" si="0"/>
        <v>3.1869022736361928E-3</v>
      </c>
      <c r="C21" s="1">
        <v>3</v>
      </c>
      <c r="D21" s="1">
        <v>7</v>
      </c>
      <c r="E21" s="1">
        <v>0.02</v>
      </c>
      <c r="F21" s="1">
        <v>1130</v>
      </c>
      <c r="G21" s="1">
        <v>5500</v>
      </c>
      <c r="H21" s="1">
        <v>3</v>
      </c>
      <c r="I21" s="1">
        <v>0</v>
      </c>
      <c r="J21" s="1">
        <v>750</v>
      </c>
      <c r="K21" s="3">
        <f t="shared" si="1"/>
        <v>5.5</v>
      </c>
      <c r="L21" s="21">
        <f t="shared" si="2"/>
        <v>1.5277777777777779E-3</v>
      </c>
      <c r="M21" s="3">
        <f t="shared" si="3"/>
        <v>0.47939272892563894</v>
      </c>
      <c r="N21" s="17">
        <f t="shared" si="4"/>
        <v>0</v>
      </c>
      <c r="O21" s="18"/>
      <c r="P21" s="17"/>
      <c r="Q21" s="3"/>
      <c r="R21" s="3"/>
      <c r="S21" s="3"/>
      <c r="T21" s="3"/>
      <c r="U21" s="3"/>
      <c r="V21" s="3"/>
      <c r="W21" s="8"/>
      <c r="X21" s="8"/>
      <c r="Y21" s="19"/>
    </row>
    <row r="22" spans="1:25" x14ac:dyDescent="0.25">
      <c r="A22" s="1">
        <v>6.3700000000000007E-2</v>
      </c>
      <c r="B22" s="1">
        <f t="shared" si="0"/>
        <v>3.1869022736361928E-3</v>
      </c>
      <c r="C22" s="1">
        <v>3</v>
      </c>
      <c r="D22" s="1">
        <v>7</v>
      </c>
      <c r="E22" s="1">
        <v>0.02</v>
      </c>
      <c r="F22" s="1">
        <v>1130</v>
      </c>
      <c r="G22" s="1">
        <v>6000</v>
      </c>
      <c r="H22" s="1">
        <v>3</v>
      </c>
      <c r="I22" s="1">
        <v>0</v>
      </c>
      <c r="J22" s="1">
        <v>750</v>
      </c>
      <c r="K22" s="3">
        <f t="shared" si="1"/>
        <v>6</v>
      </c>
      <c r="L22" s="21">
        <f t="shared" si="2"/>
        <v>1.6666666666666668E-3</v>
      </c>
      <c r="M22" s="3">
        <f t="shared" si="3"/>
        <v>0.52297388610069706</v>
      </c>
      <c r="N22" s="17">
        <f t="shared" si="4"/>
        <v>0</v>
      </c>
      <c r="O22" s="18"/>
      <c r="P22" s="17"/>
      <c r="Q22" s="3"/>
      <c r="R22" s="3"/>
      <c r="S22" s="3"/>
      <c r="T22" s="3"/>
      <c r="U22" s="3"/>
      <c r="V22" s="3"/>
      <c r="W22" s="8"/>
      <c r="X22" s="8"/>
      <c r="Y22" s="19"/>
    </row>
    <row r="23" spans="1:25" x14ac:dyDescent="0.25">
      <c r="A23" s="1">
        <v>6.3700000000000007E-2</v>
      </c>
      <c r="B23" s="1">
        <f t="shared" si="0"/>
        <v>3.1869022736361928E-3</v>
      </c>
      <c r="C23" s="1">
        <v>3</v>
      </c>
      <c r="D23" s="1">
        <v>7</v>
      </c>
      <c r="E23" s="1">
        <v>0.02</v>
      </c>
      <c r="F23" s="1">
        <v>1130</v>
      </c>
      <c r="G23" s="1">
        <v>6500</v>
      </c>
      <c r="H23" s="1">
        <v>3</v>
      </c>
      <c r="I23" s="1">
        <v>0</v>
      </c>
      <c r="J23" s="1">
        <v>750</v>
      </c>
      <c r="K23" s="3">
        <f t="shared" si="1"/>
        <v>6.5</v>
      </c>
      <c r="L23" s="21">
        <f t="shared" si="2"/>
        <v>1.8055555555555555E-3</v>
      </c>
      <c r="M23" s="3">
        <f t="shared" si="3"/>
        <v>0.56655504327575512</v>
      </c>
      <c r="N23" s="17">
        <f t="shared" si="4"/>
        <v>0</v>
      </c>
      <c r="O23" s="18"/>
      <c r="P23" s="17"/>
      <c r="Q23" s="3"/>
      <c r="R23" s="3"/>
      <c r="S23" s="3"/>
      <c r="T23" s="3"/>
      <c r="U23" s="3"/>
      <c r="V23" s="3"/>
      <c r="W23" s="8"/>
      <c r="X23" s="8"/>
      <c r="Y23" s="19"/>
    </row>
    <row r="24" spans="1:25" x14ac:dyDescent="0.25">
      <c r="A24" s="1">
        <v>6.3700000000000007E-2</v>
      </c>
      <c r="B24" s="1">
        <f t="shared" si="0"/>
        <v>3.1869022736361928E-3</v>
      </c>
      <c r="C24" s="1">
        <v>3</v>
      </c>
      <c r="D24" s="1">
        <v>7</v>
      </c>
      <c r="E24" s="1">
        <v>0.02</v>
      </c>
      <c r="F24" s="1">
        <v>1130</v>
      </c>
      <c r="G24" s="1">
        <v>7000</v>
      </c>
      <c r="H24" s="1">
        <v>3</v>
      </c>
      <c r="I24" s="1">
        <v>0</v>
      </c>
      <c r="J24" s="1">
        <v>750</v>
      </c>
      <c r="K24" s="3">
        <f t="shared" si="1"/>
        <v>7</v>
      </c>
      <c r="L24" s="21">
        <f t="shared" si="2"/>
        <v>1.9444444444444444E-3</v>
      </c>
      <c r="M24" s="3">
        <f t="shared" si="3"/>
        <v>0.61013620045081318</v>
      </c>
      <c r="N24" s="17">
        <f t="shared" si="4"/>
        <v>0</v>
      </c>
      <c r="O24" s="18"/>
      <c r="P24" s="17"/>
      <c r="Q24" s="3"/>
      <c r="R24" s="3"/>
      <c r="S24" s="3"/>
      <c r="T24" s="3"/>
      <c r="U24" s="3"/>
      <c r="V24" s="3"/>
      <c r="W24" s="8"/>
      <c r="X24" s="8"/>
      <c r="Y24" s="19"/>
    </row>
    <row r="25" spans="1:25" x14ac:dyDescent="0.25">
      <c r="A25" s="1">
        <v>6.3700000000000007E-2</v>
      </c>
      <c r="B25" s="1">
        <f t="shared" si="0"/>
        <v>3.1869022736361928E-3</v>
      </c>
      <c r="C25" s="1">
        <v>3</v>
      </c>
      <c r="D25" s="1">
        <v>7</v>
      </c>
      <c r="E25" s="1">
        <v>0.02</v>
      </c>
      <c r="F25" s="1">
        <v>1130</v>
      </c>
      <c r="G25" s="1">
        <v>7500</v>
      </c>
      <c r="H25" s="1">
        <v>3</v>
      </c>
      <c r="I25" s="1">
        <v>0</v>
      </c>
      <c r="J25" s="1">
        <v>750</v>
      </c>
      <c r="K25" s="3">
        <f t="shared" si="1"/>
        <v>7.5</v>
      </c>
      <c r="L25" s="21">
        <f t="shared" si="2"/>
        <v>2.0833333333333333E-3</v>
      </c>
      <c r="M25" s="3">
        <f t="shared" si="3"/>
        <v>0.65371735762587124</v>
      </c>
      <c r="N25" s="17">
        <f t="shared" si="4"/>
        <v>0</v>
      </c>
      <c r="O25" s="18"/>
      <c r="P25" s="17"/>
      <c r="Q25" s="3"/>
      <c r="R25" s="3"/>
      <c r="S25" s="3"/>
      <c r="T25" s="3"/>
      <c r="U25" s="3"/>
      <c r="V25" s="3"/>
      <c r="W25" s="8"/>
      <c r="X25" s="8"/>
      <c r="Y25" s="19"/>
    </row>
    <row r="26" spans="1:25" x14ac:dyDescent="0.25">
      <c r="A26" s="1">
        <v>6.3700000000000007E-2</v>
      </c>
      <c r="B26" s="1">
        <f t="shared" si="0"/>
        <v>3.1869022736361928E-3</v>
      </c>
      <c r="C26" s="1">
        <v>3</v>
      </c>
      <c r="D26" s="1">
        <v>7</v>
      </c>
      <c r="E26" s="1">
        <v>0.02</v>
      </c>
      <c r="F26" s="1">
        <v>1130</v>
      </c>
      <c r="G26" s="1">
        <v>8000</v>
      </c>
      <c r="H26" s="1">
        <v>3</v>
      </c>
      <c r="I26" s="1">
        <v>0</v>
      </c>
      <c r="J26" s="1">
        <v>750</v>
      </c>
      <c r="K26" s="3">
        <f t="shared" si="1"/>
        <v>8</v>
      </c>
      <c r="L26" s="21">
        <f t="shared" si="2"/>
        <v>2.2222222222222222E-3</v>
      </c>
      <c r="M26" s="3">
        <f t="shared" si="3"/>
        <v>0.6972985148009293</v>
      </c>
      <c r="N26" s="17">
        <f t="shared" si="4"/>
        <v>0</v>
      </c>
      <c r="O26" s="17"/>
      <c r="P26" s="17"/>
      <c r="Q26" s="17"/>
      <c r="R26" s="3"/>
      <c r="S26" s="3"/>
      <c r="T26" s="3"/>
      <c r="U26" s="3"/>
      <c r="V26" s="3"/>
      <c r="W26" s="8"/>
      <c r="X26" s="8"/>
      <c r="Y26" s="7"/>
    </row>
  </sheetData>
  <mergeCells count="3">
    <mergeCell ref="K5:S5"/>
    <mergeCell ref="A1:Y2"/>
    <mergeCell ref="A5:J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G30" sqref="G30"/>
    </sheetView>
  </sheetViews>
  <sheetFormatPr defaultRowHeight="15" x14ac:dyDescent="0.25"/>
  <cols>
    <col min="1" max="1" width="17.28515625" style="20" bestFit="1" customWidth="1"/>
    <col min="2" max="2" width="14.42578125" style="20" bestFit="1" customWidth="1"/>
    <col min="3" max="3" width="18.28515625" style="20" bestFit="1" customWidth="1"/>
    <col min="4" max="4" width="20" style="20" bestFit="1" customWidth="1"/>
    <col min="5" max="5" width="20" style="20" customWidth="1"/>
    <col min="6" max="6" width="10.28515625" style="20" bestFit="1" customWidth="1"/>
    <col min="7" max="7" width="10.28515625" style="20" customWidth="1"/>
    <col min="8" max="8" width="17.7109375" style="20" bestFit="1" customWidth="1"/>
    <col min="9" max="9" width="16" style="20" bestFit="1" customWidth="1"/>
    <col min="10" max="10" width="15.7109375" style="20" bestFit="1" customWidth="1"/>
    <col min="11" max="11" width="15.7109375" style="20" customWidth="1"/>
    <col min="12" max="12" width="14.140625" style="9" bestFit="1" customWidth="1"/>
    <col min="13" max="13" width="14.140625" style="9" customWidth="1"/>
    <col min="14" max="14" width="14.140625" style="9" bestFit="1" customWidth="1"/>
    <col min="15" max="15" width="15.140625" style="9" bestFit="1" customWidth="1"/>
    <col min="16" max="16" width="17.85546875" style="20" bestFit="1" customWidth="1"/>
    <col min="17" max="17" width="17.85546875" style="20" customWidth="1"/>
    <col min="18" max="18" width="27.5703125" style="20" bestFit="1" customWidth="1"/>
    <col min="19" max="16384" width="9.140625" style="20"/>
  </cols>
  <sheetData>
    <row r="1" spans="1:19" x14ac:dyDescent="0.25">
      <c r="A1" s="26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5" spans="1:19" x14ac:dyDescent="0.25">
      <c r="A5" s="29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1"/>
      <c r="L5" s="23" t="s">
        <v>0</v>
      </c>
      <c r="M5" s="32"/>
      <c r="N5" s="24"/>
      <c r="O5" s="24"/>
      <c r="P5" s="5"/>
      <c r="Q5" s="5"/>
      <c r="R5" s="5"/>
      <c r="S5" s="7"/>
    </row>
    <row r="6" spans="1:19" s="15" customFormat="1" ht="15.75" x14ac:dyDescent="0.25">
      <c r="A6" s="10" t="s">
        <v>1</v>
      </c>
      <c r="B6" s="10" t="s">
        <v>37</v>
      </c>
      <c r="C6" s="10" t="s">
        <v>2</v>
      </c>
      <c r="D6" s="10" t="s">
        <v>3</v>
      </c>
      <c r="E6" s="10"/>
      <c r="F6" s="10" t="s">
        <v>11</v>
      </c>
      <c r="G6" s="10"/>
      <c r="H6" s="10" t="s">
        <v>8</v>
      </c>
      <c r="I6" s="10" t="s">
        <v>9</v>
      </c>
      <c r="J6" s="10" t="s">
        <v>24</v>
      </c>
      <c r="K6" s="10" t="s">
        <v>10</v>
      </c>
      <c r="L6" s="11" t="s">
        <v>12</v>
      </c>
      <c r="M6" s="11"/>
      <c r="N6" s="11" t="s">
        <v>38</v>
      </c>
      <c r="O6" s="11" t="s">
        <v>13</v>
      </c>
      <c r="P6" s="12" t="s">
        <v>40</v>
      </c>
      <c r="Q6" s="13"/>
      <c r="R6" s="13" t="s">
        <v>41</v>
      </c>
      <c r="S6" s="14" t="s">
        <v>42</v>
      </c>
    </row>
    <row r="7" spans="1:19" s="15" customFormat="1" ht="15.75" x14ac:dyDescent="0.25">
      <c r="A7" s="10" t="s">
        <v>17</v>
      </c>
      <c r="B7" s="10" t="s">
        <v>18</v>
      </c>
      <c r="C7" s="10" t="s">
        <v>31</v>
      </c>
      <c r="D7" s="10" t="s">
        <v>19</v>
      </c>
      <c r="E7" s="10" t="s">
        <v>55</v>
      </c>
      <c r="F7" s="10" t="s">
        <v>4</v>
      </c>
      <c r="G7" s="10" t="s">
        <v>52</v>
      </c>
      <c r="H7" s="10" t="s">
        <v>50</v>
      </c>
      <c r="I7" s="10" t="s">
        <v>23</v>
      </c>
      <c r="J7" s="10" t="s">
        <v>24</v>
      </c>
      <c r="K7" s="10" t="s">
        <v>35</v>
      </c>
      <c r="L7" s="11" t="s">
        <v>20</v>
      </c>
      <c r="M7" s="11" t="s">
        <v>20</v>
      </c>
      <c r="N7" s="11" t="s">
        <v>20</v>
      </c>
      <c r="O7" s="11" t="s">
        <v>14</v>
      </c>
      <c r="P7" s="12" t="s">
        <v>58</v>
      </c>
      <c r="Q7" s="12" t="s">
        <v>57</v>
      </c>
      <c r="R7" s="13" t="s">
        <v>45</v>
      </c>
      <c r="S7" s="14" t="s">
        <v>43</v>
      </c>
    </row>
    <row r="8" spans="1:19" s="15" customFormat="1" ht="15.75" x14ac:dyDescent="0.25">
      <c r="A8" s="10" t="s">
        <v>6</v>
      </c>
      <c r="B8" s="10" t="s">
        <v>6</v>
      </c>
      <c r="C8" s="10"/>
      <c r="D8" s="10"/>
      <c r="E8" s="10" t="s">
        <v>56</v>
      </c>
      <c r="F8" s="10" t="s">
        <v>7</v>
      </c>
      <c r="G8" s="10" t="s">
        <v>53</v>
      </c>
      <c r="H8" s="10" t="s">
        <v>51</v>
      </c>
      <c r="I8" s="10" t="s">
        <v>6</v>
      </c>
      <c r="J8" s="10" t="s">
        <v>6</v>
      </c>
      <c r="K8" s="10" t="s">
        <v>36</v>
      </c>
      <c r="L8" s="11" t="s">
        <v>54</v>
      </c>
      <c r="M8" s="11" t="s">
        <v>21</v>
      </c>
      <c r="N8" s="11" t="s">
        <v>15</v>
      </c>
      <c r="O8" s="11" t="s">
        <v>16</v>
      </c>
      <c r="P8" s="12" t="s">
        <v>36</v>
      </c>
      <c r="Q8" s="13" t="s">
        <v>47</v>
      </c>
      <c r="R8" s="13" t="s">
        <v>36</v>
      </c>
      <c r="S8" s="14" t="s">
        <v>44</v>
      </c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4"/>
      <c r="Q9" s="6"/>
      <c r="R9" s="6"/>
      <c r="S9" s="7"/>
    </row>
    <row r="10" spans="1:19" x14ac:dyDescent="0.25">
      <c r="A10" s="1">
        <v>1.2999999999999999E-2</v>
      </c>
      <c r="B10" s="1">
        <v>20</v>
      </c>
      <c r="C10" s="1">
        <v>7</v>
      </c>
      <c r="D10" s="1">
        <v>0.02</v>
      </c>
      <c r="E10" s="1">
        <v>0</v>
      </c>
      <c r="F10" s="1">
        <v>998</v>
      </c>
      <c r="G10" s="1">
        <v>10000000</v>
      </c>
      <c r="H10" s="1">
        <v>20</v>
      </c>
      <c r="I10" s="1">
        <v>5</v>
      </c>
      <c r="J10" s="1">
        <v>0.5</v>
      </c>
      <c r="K10" s="1">
        <v>500</v>
      </c>
      <c r="L10" s="3">
        <f>H10/G10</f>
        <v>1.9999999999999999E-6</v>
      </c>
      <c r="M10" s="3">
        <f>L10*3600</f>
        <v>7.1999999999999998E-3</v>
      </c>
      <c r="N10" s="21">
        <f>L10/1000</f>
        <v>1.9999999999999997E-9</v>
      </c>
      <c r="O10" s="3">
        <f>(N10/((PI()/4)*A10*A10))</f>
        <v>1.5067923606333283E-5</v>
      </c>
      <c r="P10" s="3">
        <v>370</v>
      </c>
      <c r="Q10" s="8">
        <v>8</v>
      </c>
      <c r="R10" s="8">
        <f>Q10*N10*100000</f>
        <v>1.5999999999999999E-3</v>
      </c>
      <c r="S10" s="7">
        <f t="shared" ref="S10:S25" si="0">(R10/K10)* 100</f>
        <v>3.1999999999999997E-4</v>
      </c>
    </row>
    <row r="11" spans="1:19" x14ac:dyDescent="0.25">
      <c r="A11" s="1">
        <v>1.2999999999999999E-2</v>
      </c>
      <c r="B11" s="1">
        <v>20</v>
      </c>
      <c r="C11" s="1">
        <v>7</v>
      </c>
      <c r="D11" s="1">
        <v>0.02</v>
      </c>
      <c r="E11" s="1">
        <v>5</v>
      </c>
      <c r="F11" s="1">
        <v>998</v>
      </c>
      <c r="G11" s="1">
        <v>200</v>
      </c>
      <c r="H11" s="1">
        <v>20</v>
      </c>
      <c r="I11" s="1">
        <v>5</v>
      </c>
      <c r="J11" s="1">
        <v>0.5</v>
      </c>
      <c r="K11" s="1">
        <v>500</v>
      </c>
      <c r="L11" s="3">
        <f t="shared" ref="L11:L25" si="1">H11/G11</f>
        <v>0.1</v>
      </c>
      <c r="M11" s="3">
        <f t="shared" ref="M11:M25" si="2">L11*3600</f>
        <v>360</v>
      </c>
      <c r="N11" s="21">
        <f t="shared" ref="N11:N25" si="3">L11/1000</f>
        <v>1E-4</v>
      </c>
      <c r="O11" s="3">
        <f t="shared" ref="O11:O25" si="4">(N11/((PI()/4)*A11*A11))</f>
        <v>0.75339618031666433</v>
      </c>
      <c r="P11" s="3">
        <v>370</v>
      </c>
      <c r="Q11" s="8">
        <v>7.5</v>
      </c>
      <c r="R11" s="8">
        <f t="shared" ref="R11:R25" si="5">Q11*N11*100000</f>
        <v>75</v>
      </c>
      <c r="S11" s="19">
        <f t="shared" si="0"/>
        <v>15</v>
      </c>
    </row>
    <row r="12" spans="1:19" x14ac:dyDescent="0.25">
      <c r="A12" s="1">
        <v>1.2999999999999999E-2</v>
      </c>
      <c r="B12" s="1">
        <v>20</v>
      </c>
      <c r="C12" s="1">
        <v>7</v>
      </c>
      <c r="D12" s="1">
        <v>0.02</v>
      </c>
      <c r="E12" s="1">
        <v>10</v>
      </c>
      <c r="F12" s="1">
        <v>998</v>
      </c>
      <c r="G12" s="1">
        <v>150</v>
      </c>
      <c r="H12" s="1">
        <v>20</v>
      </c>
      <c r="I12" s="1">
        <v>5</v>
      </c>
      <c r="J12" s="1">
        <v>0.5</v>
      </c>
      <c r="K12" s="1">
        <v>500</v>
      </c>
      <c r="L12" s="3">
        <f t="shared" si="1"/>
        <v>0.13333333333333333</v>
      </c>
      <c r="M12" s="3">
        <f t="shared" si="2"/>
        <v>480</v>
      </c>
      <c r="N12" s="21">
        <f t="shared" si="3"/>
        <v>1.3333333333333334E-4</v>
      </c>
      <c r="O12" s="3">
        <f t="shared" si="4"/>
        <v>1.0045282404222191</v>
      </c>
      <c r="P12" s="3">
        <v>370</v>
      </c>
      <c r="Q12" s="8">
        <v>7</v>
      </c>
      <c r="R12" s="8">
        <f t="shared" si="5"/>
        <v>93.333333333333329</v>
      </c>
      <c r="S12" s="19">
        <f t="shared" si="0"/>
        <v>18.666666666666664</v>
      </c>
    </row>
    <row r="13" spans="1:19" x14ac:dyDescent="0.25">
      <c r="A13" s="1">
        <v>1.2999999999999999E-2</v>
      </c>
      <c r="B13" s="1">
        <v>20</v>
      </c>
      <c r="C13" s="1">
        <v>7</v>
      </c>
      <c r="D13" s="1">
        <v>0.02</v>
      </c>
      <c r="E13" s="1">
        <v>15</v>
      </c>
      <c r="F13" s="1">
        <v>998</v>
      </c>
      <c r="G13" s="1">
        <v>130</v>
      </c>
      <c r="H13" s="1">
        <v>20</v>
      </c>
      <c r="I13" s="1">
        <v>5</v>
      </c>
      <c r="J13" s="1">
        <v>0.5</v>
      </c>
      <c r="K13" s="1">
        <v>500</v>
      </c>
      <c r="L13" s="3">
        <f t="shared" si="1"/>
        <v>0.15384615384615385</v>
      </c>
      <c r="M13" s="3">
        <f t="shared" si="2"/>
        <v>553.84615384615392</v>
      </c>
      <c r="N13" s="21">
        <f t="shared" si="3"/>
        <v>1.5384615384615385E-4</v>
      </c>
      <c r="O13" s="3">
        <f t="shared" si="4"/>
        <v>1.1590710466410221</v>
      </c>
      <c r="P13" s="3">
        <v>370</v>
      </c>
      <c r="Q13" s="8">
        <v>6.5</v>
      </c>
      <c r="R13" s="8">
        <f t="shared" si="5"/>
        <v>100</v>
      </c>
      <c r="S13" s="19">
        <f t="shared" si="0"/>
        <v>20</v>
      </c>
    </row>
    <row r="14" spans="1:19" x14ac:dyDescent="0.25">
      <c r="A14" s="1">
        <v>1.2999999999999999E-2</v>
      </c>
      <c r="B14" s="1">
        <v>20</v>
      </c>
      <c r="C14" s="1">
        <v>7</v>
      </c>
      <c r="D14" s="1">
        <v>0.02</v>
      </c>
      <c r="E14" s="1">
        <v>20</v>
      </c>
      <c r="F14" s="1">
        <v>998</v>
      </c>
      <c r="G14" s="1">
        <v>110</v>
      </c>
      <c r="H14" s="1">
        <v>20</v>
      </c>
      <c r="I14" s="1">
        <v>5</v>
      </c>
      <c r="J14" s="1">
        <v>0.5</v>
      </c>
      <c r="K14" s="1">
        <v>500</v>
      </c>
      <c r="L14" s="3">
        <f t="shared" si="1"/>
        <v>0.18181818181818182</v>
      </c>
      <c r="M14" s="3">
        <f t="shared" si="2"/>
        <v>654.54545454545462</v>
      </c>
      <c r="N14" s="21">
        <f t="shared" si="3"/>
        <v>1.8181818181818183E-4</v>
      </c>
      <c r="O14" s="3">
        <f t="shared" si="4"/>
        <v>1.3698112369393898</v>
      </c>
      <c r="P14" s="3">
        <v>370</v>
      </c>
      <c r="Q14" s="8">
        <v>6</v>
      </c>
      <c r="R14" s="8">
        <f t="shared" si="5"/>
        <v>109.09090909090909</v>
      </c>
      <c r="S14" s="19">
        <f t="shared" si="0"/>
        <v>21.81818181818182</v>
      </c>
    </row>
    <row r="15" spans="1:19" x14ac:dyDescent="0.25">
      <c r="A15" s="1">
        <v>1.2999999999999999E-2</v>
      </c>
      <c r="B15" s="1">
        <v>20</v>
      </c>
      <c r="C15" s="1">
        <v>7</v>
      </c>
      <c r="D15" s="1">
        <v>0.02</v>
      </c>
      <c r="E15" s="1">
        <v>25</v>
      </c>
      <c r="F15" s="1">
        <v>998</v>
      </c>
      <c r="G15" s="1">
        <v>94</v>
      </c>
      <c r="H15" s="1">
        <v>20</v>
      </c>
      <c r="I15" s="1">
        <v>5</v>
      </c>
      <c r="J15" s="1">
        <v>0.5</v>
      </c>
      <c r="K15" s="1">
        <v>500</v>
      </c>
      <c r="L15" s="3">
        <f t="shared" si="1"/>
        <v>0.21276595744680851</v>
      </c>
      <c r="M15" s="3">
        <f t="shared" si="2"/>
        <v>765.95744680851067</v>
      </c>
      <c r="N15" s="21">
        <f t="shared" si="3"/>
        <v>2.1276595744680851E-4</v>
      </c>
      <c r="O15" s="3">
        <f t="shared" si="4"/>
        <v>1.6029705964184346</v>
      </c>
      <c r="P15" s="3">
        <v>370</v>
      </c>
      <c r="Q15" s="8">
        <v>5.5</v>
      </c>
      <c r="R15" s="8">
        <f t="shared" si="5"/>
        <v>117.02127659574469</v>
      </c>
      <c r="S15" s="19">
        <f t="shared" si="0"/>
        <v>23.404255319148941</v>
      </c>
    </row>
    <row r="16" spans="1:19" x14ac:dyDescent="0.25">
      <c r="A16" s="1">
        <v>1.2999999999999999E-2</v>
      </c>
      <c r="B16" s="1">
        <v>20</v>
      </c>
      <c r="C16" s="1">
        <v>7</v>
      </c>
      <c r="D16" s="1">
        <v>0.02</v>
      </c>
      <c r="E16" s="1">
        <v>30</v>
      </c>
      <c r="F16" s="1">
        <v>998</v>
      </c>
      <c r="G16" s="1">
        <v>80</v>
      </c>
      <c r="H16" s="1">
        <v>20</v>
      </c>
      <c r="I16" s="1">
        <v>5</v>
      </c>
      <c r="J16" s="1">
        <v>0.5</v>
      </c>
      <c r="K16" s="1">
        <v>500</v>
      </c>
      <c r="L16" s="3">
        <f t="shared" si="1"/>
        <v>0.25</v>
      </c>
      <c r="M16" s="3">
        <f t="shared" si="2"/>
        <v>900</v>
      </c>
      <c r="N16" s="21">
        <f t="shared" si="3"/>
        <v>2.5000000000000001E-4</v>
      </c>
      <c r="O16" s="3">
        <f t="shared" si="4"/>
        <v>1.8834904507916608</v>
      </c>
      <c r="P16" s="3">
        <v>370</v>
      </c>
      <c r="Q16" s="8">
        <v>5</v>
      </c>
      <c r="R16" s="8">
        <f t="shared" si="5"/>
        <v>125</v>
      </c>
      <c r="S16" s="19">
        <f t="shared" si="0"/>
        <v>25</v>
      </c>
    </row>
    <row r="17" spans="1:19" x14ac:dyDescent="0.25">
      <c r="A17" s="1">
        <v>1.2999999999999999E-2</v>
      </c>
      <c r="B17" s="1">
        <v>20</v>
      </c>
      <c r="C17" s="1">
        <v>7</v>
      </c>
      <c r="D17" s="1">
        <v>0.02</v>
      </c>
      <c r="E17" s="1">
        <v>35</v>
      </c>
      <c r="F17" s="1">
        <v>998</v>
      </c>
      <c r="G17" s="1">
        <v>70</v>
      </c>
      <c r="H17" s="1">
        <v>20</v>
      </c>
      <c r="I17" s="1">
        <v>5</v>
      </c>
      <c r="J17" s="1">
        <v>0.5</v>
      </c>
      <c r="K17" s="1">
        <v>500</v>
      </c>
      <c r="L17" s="3">
        <f t="shared" si="1"/>
        <v>0.2857142857142857</v>
      </c>
      <c r="M17" s="3">
        <f t="shared" si="2"/>
        <v>1028.5714285714284</v>
      </c>
      <c r="N17" s="21">
        <f t="shared" si="3"/>
        <v>2.8571428571428568E-4</v>
      </c>
      <c r="O17" s="3">
        <f t="shared" si="4"/>
        <v>2.1525605151904692</v>
      </c>
      <c r="P17" s="3">
        <v>370</v>
      </c>
      <c r="Q17" s="8">
        <v>4.5</v>
      </c>
      <c r="R17" s="8">
        <f t="shared" si="5"/>
        <v>128.57142857142856</v>
      </c>
      <c r="S17" s="19">
        <f t="shared" si="0"/>
        <v>25.714285714285712</v>
      </c>
    </row>
    <row r="18" spans="1:19" x14ac:dyDescent="0.25">
      <c r="A18" s="1">
        <v>1.2999999999999999E-2</v>
      </c>
      <c r="B18" s="1">
        <v>20</v>
      </c>
      <c r="C18" s="1">
        <v>7</v>
      </c>
      <c r="D18" s="1">
        <v>0.02</v>
      </c>
      <c r="E18" s="1">
        <v>40</v>
      </c>
      <c r="F18" s="1">
        <v>998</v>
      </c>
      <c r="G18" s="1">
        <v>60</v>
      </c>
      <c r="H18" s="1">
        <v>20</v>
      </c>
      <c r="I18" s="1">
        <v>5</v>
      </c>
      <c r="J18" s="1">
        <v>0.5</v>
      </c>
      <c r="K18" s="1">
        <v>500</v>
      </c>
      <c r="L18" s="3">
        <f t="shared" si="1"/>
        <v>0.33333333333333331</v>
      </c>
      <c r="M18" s="3">
        <f t="shared" si="2"/>
        <v>1200</v>
      </c>
      <c r="N18" s="21">
        <f t="shared" si="3"/>
        <v>3.3333333333333332E-4</v>
      </c>
      <c r="O18" s="3">
        <f t="shared" si="4"/>
        <v>2.5113206010555476</v>
      </c>
      <c r="P18" s="3">
        <v>370</v>
      </c>
      <c r="Q18" s="8">
        <v>4</v>
      </c>
      <c r="R18" s="8">
        <f t="shared" si="5"/>
        <v>133.33333333333334</v>
      </c>
      <c r="S18" s="19">
        <f t="shared" si="0"/>
        <v>26.666666666666668</v>
      </c>
    </row>
    <row r="19" spans="1:19" x14ac:dyDescent="0.25">
      <c r="A19" s="1">
        <v>1.2999999999999999E-2</v>
      </c>
      <c r="B19" s="1">
        <v>20</v>
      </c>
      <c r="C19" s="1">
        <v>7</v>
      </c>
      <c r="D19" s="1">
        <v>0.02</v>
      </c>
      <c r="E19" s="1">
        <v>45</v>
      </c>
      <c r="F19" s="1">
        <v>998</v>
      </c>
      <c r="G19" s="1">
        <v>50</v>
      </c>
      <c r="H19" s="1">
        <v>20</v>
      </c>
      <c r="I19" s="1">
        <v>5</v>
      </c>
      <c r="J19" s="1">
        <v>0.5</v>
      </c>
      <c r="K19" s="1">
        <v>500</v>
      </c>
      <c r="L19" s="3">
        <f t="shared" si="1"/>
        <v>0.4</v>
      </c>
      <c r="M19" s="3">
        <f t="shared" si="2"/>
        <v>1440</v>
      </c>
      <c r="N19" s="21">
        <f t="shared" si="3"/>
        <v>4.0000000000000002E-4</v>
      </c>
      <c r="O19" s="3">
        <f t="shared" si="4"/>
        <v>3.0135847212666573</v>
      </c>
      <c r="P19" s="3">
        <v>370</v>
      </c>
      <c r="Q19" s="8">
        <v>3.5</v>
      </c>
      <c r="R19" s="8">
        <f t="shared" si="5"/>
        <v>140</v>
      </c>
      <c r="S19" s="19">
        <f t="shared" si="0"/>
        <v>28.000000000000004</v>
      </c>
    </row>
    <row r="20" spans="1:19" x14ac:dyDescent="0.25">
      <c r="A20" s="1">
        <v>1.2999999999999999E-2</v>
      </c>
      <c r="B20" s="1">
        <v>20</v>
      </c>
      <c r="C20" s="1">
        <v>7</v>
      </c>
      <c r="D20" s="1">
        <v>0.02</v>
      </c>
      <c r="E20" s="1">
        <v>50</v>
      </c>
      <c r="F20" s="1">
        <v>998</v>
      </c>
      <c r="G20" s="1">
        <v>44</v>
      </c>
      <c r="H20" s="1">
        <v>20</v>
      </c>
      <c r="I20" s="1">
        <v>5</v>
      </c>
      <c r="J20" s="1">
        <v>0.5</v>
      </c>
      <c r="K20" s="1">
        <v>500</v>
      </c>
      <c r="L20" s="3">
        <f t="shared" si="1"/>
        <v>0.45454545454545453</v>
      </c>
      <c r="M20" s="3">
        <f t="shared" si="2"/>
        <v>1636.3636363636363</v>
      </c>
      <c r="N20" s="21">
        <f t="shared" si="3"/>
        <v>4.5454545454545455E-4</v>
      </c>
      <c r="O20" s="3">
        <f t="shared" si="4"/>
        <v>3.4245280923484742</v>
      </c>
      <c r="P20" s="3">
        <v>370</v>
      </c>
      <c r="Q20" s="8">
        <v>3</v>
      </c>
      <c r="R20" s="8">
        <f t="shared" si="5"/>
        <v>136.36363636363637</v>
      </c>
      <c r="S20" s="19">
        <f t="shared" si="0"/>
        <v>27.272727272727277</v>
      </c>
    </row>
    <row r="21" spans="1:19" x14ac:dyDescent="0.25">
      <c r="A21" s="1">
        <v>1.2999999999999999E-2</v>
      </c>
      <c r="B21" s="1">
        <v>20</v>
      </c>
      <c r="C21" s="1">
        <v>7</v>
      </c>
      <c r="D21" s="1">
        <v>0.02</v>
      </c>
      <c r="E21" s="1">
        <v>55</v>
      </c>
      <c r="F21" s="1">
        <v>998</v>
      </c>
      <c r="G21" s="1">
        <v>36</v>
      </c>
      <c r="H21" s="1">
        <v>20</v>
      </c>
      <c r="I21" s="1">
        <v>5</v>
      </c>
      <c r="J21" s="1">
        <v>0.5</v>
      </c>
      <c r="K21" s="1">
        <v>500</v>
      </c>
      <c r="L21" s="3">
        <f t="shared" si="1"/>
        <v>0.55555555555555558</v>
      </c>
      <c r="M21" s="3">
        <f t="shared" si="2"/>
        <v>2000</v>
      </c>
      <c r="N21" s="21">
        <f t="shared" si="3"/>
        <v>5.5555555555555556E-4</v>
      </c>
      <c r="O21" s="3">
        <f t="shared" si="4"/>
        <v>4.1855343350925791</v>
      </c>
      <c r="P21" s="3">
        <v>370</v>
      </c>
      <c r="Q21" s="8">
        <v>2.5</v>
      </c>
      <c r="R21" s="8">
        <f t="shared" si="5"/>
        <v>138.88888888888889</v>
      </c>
      <c r="S21" s="19">
        <f t="shared" si="0"/>
        <v>27.777777777777779</v>
      </c>
    </row>
    <row r="22" spans="1:19" x14ac:dyDescent="0.25">
      <c r="A22" s="1">
        <v>1.2999999999999999E-2</v>
      </c>
      <c r="B22" s="1">
        <v>20</v>
      </c>
      <c r="C22" s="1">
        <v>7</v>
      </c>
      <c r="D22" s="1">
        <v>0.02</v>
      </c>
      <c r="E22" s="1">
        <v>60</v>
      </c>
      <c r="F22" s="1">
        <v>998</v>
      </c>
      <c r="G22" s="1">
        <v>30</v>
      </c>
      <c r="H22" s="1">
        <v>20</v>
      </c>
      <c r="I22" s="1">
        <v>5</v>
      </c>
      <c r="J22" s="1">
        <v>0.5</v>
      </c>
      <c r="K22" s="1">
        <v>500</v>
      </c>
      <c r="L22" s="3">
        <f t="shared" si="1"/>
        <v>0.66666666666666663</v>
      </c>
      <c r="M22" s="3">
        <f t="shared" si="2"/>
        <v>2400</v>
      </c>
      <c r="N22" s="21">
        <f t="shared" si="3"/>
        <v>6.6666666666666664E-4</v>
      </c>
      <c r="O22" s="3">
        <f t="shared" si="4"/>
        <v>5.0226412021110951</v>
      </c>
      <c r="P22" s="3">
        <v>370</v>
      </c>
      <c r="Q22" s="8">
        <v>2</v>
      </c>
      <c r="R22" s="8">
        <f t="shared" si="5"/>
        <v>133.33333333333334</v>
      </c>
      <c r="S22" s="19">
        <f t="shared" si="0"/>
        <v>26.666666666666668</v>
      </c>
    </row>
    <row r="23" spans="1:19" x14ac:dyDescent="0.25">
      <c r="A23" s="1">
        <v>1.2999999999999999E-2</v>
      </c>
      <c r="B23" s="1">
        <v>20</v>
      </c>
      <c r="C23" s="1">
        <v>7</v>
      </c>
      <c r="D23" s="1">
        <v>0.02</v>
      </c>
      <c r="E23" s="1">
        <v>65</v>
      </c>
      <c r="F23" s="1">
        <v>998</v>
      </c>
      <c r="G23" s="1">
        <v>22</v>
      </c>
      <c r="H23" s="1">
        <v>20</v>
      </c>
      <c r="I23" s="1">
        <v>5</v>
      </c>
      <c r="J23" s="1">
        <v>0.5</v>
      </c>
      <c r="K23" s="1">
        <v>500</v>
      </c>
      <c r="L23" s="3">
        <f t="shared" si="1"/>
        <v>0.90909090909090906</v>
      </c>
      <c r="M23" s="3">
        <f t="shared" si="2"/>
        <v>3272.7272727272725</v>
      </c>
      <c r="N23" s="21">
        <f t="shared" si="3"/>
        <v>9.0909090909090909E-4</v>
      </c>
      <c r="O23" s="3">
        <f t="shared" si="4"/>
        <v>6.8490561846969484</v>
      </c>
      <c r="P23" s="3">
        <v>370</v>
      </c>
      <c r="Q23" s="8">
        <v>1.5</v>
      </c>
      <c r="R23" s="8">
        <f t="shared" si="5"/>
        <v>136.36363636363637</v>
      </c>
      <c r="S23" s="19">
        <f t="shared" si="0"/>
        <v>27.272727272727277</v>
      </c>
    </row>
    <row r="24" spans="1:19" x14ac:dyDescent="0.25">
      <c r="A24" s="1">
        <v>1.2999999999999999E-2</v>
      </c>
      <c r="B24" s="1">
        <v>20</v>
      </c>
      <c r="C24" s="1">
        <v>7</v>
      </c>
      <c r="D24" s="1">
        <v>0.02</v>
      </c>
      <c r="E24" s="1">
        <v>70</v>
      </c>
      <c r="F24" s="1">
        <v>998</v>
      </c>
      <c r="G24" s="1">
        <v>16</v>
      </c>
      <c r="H24" s="1">
        <v>20</v>
      </c>
      <c r="I24" s="1">
        <v>5</v>
      </c>
      <c r="J24" s="1">
        <v>0.5</v>
      </c>
      <c r="K24" s="1">
        <v>500</v>
      </c>
      <c r="L24" s="3">
        <f t="shared" si="1"/>
        <v>1.25</v>
      </c>
      <c r="M24" s="3">
        <f t="shared" si="2"/>
        <v>4500</v>
      </c>
      <c r="N24" s="21">
        <f t="shared" si="3"/>
        <v>1.25E-3</v>
      </c>
      <c r="O24" s="3">
        <f t="shared" si="4"/>
        <v>9.4174522539583041</v>
      </c>
      <c r="P24" s="3">
        <v>370</v>
      </c>
      <c r="Q24" s="8">
        <v>1</v>
      </c>
      <c r="R24" s="8">
        <f t="shared" si="5"/>
        <v>125</v>
      </c>
      <c r="S24" s="19">
        <f t="shared" si="0"/>
        <v>25</v>
      </c>
    </row>
    <row r="25" spans="1:19" x14ac:dyDescent="0.25">
      <c r="A25" s="1">
        <v>1.2999999999999999E-2</v>
      </c>
      <c r="B25" s="1">
        <v>20</v>
      </c>
      <c r="C25" s="1">
        <v>7</v>
      </c>
      <c r="D25" s="1">
        <v>0.02</v>
      </c>
      <c r="E25" s="1">
        <v>75</v>
      </c>
      <c r="F25" s="1">
        <v>998</v>
      </c>
      <c r="G25" s="1">
        <v>12</v>
      </c>
      <c r="H25" s="1">
        <v>20</v>
      </c>
      <c r="I25" s="1">
        <v>5</v>
      </c>
      <c r="J25" s="1">
        <v>0.5</v>
      </c>
      <c r="K25" s="1">
        <v>500</v>
      </c>
      <c r="L25" s="3">
        <f t="shared" si="1"/>
        <v>1.6666666666666667</v>
      </c>
      <c r="M25" s="3">
        <f t="shared" si="2"/>
        <v>6000</v>
      </c>
      <c r="N25" s="21">
        <f t="shared" si="3"/>
        <v>1.6666666666666668E-3</v>
      </c>
      <c r="O25" s="3">
        <f t="shared" si="4"/>
        <v>12.55660300527774</v>
      </c>
      <c r="P25" s="3">
        <v>370</v>
      </c>
      <c r="Q25" s="8">
        <v>0.5</v>
      </c>
      <c r="R25" s="8">
        <f t="shared" si="5"/>
        <v>83.333333333333343</v>
      </c>
      <c r="S25" s="19">
        <f t="shared" si="0"/>
        <v>16.666666666666668</v>
      </c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3"/>
      <c r="N26" s="3"/>
      <c r="O26" s="3"/>
      <c r="P26" s="3"/>
      <c r="Q26" s="8"/>
      <c r="R26" s="8"/>
      <c r="S26" s="7"/>
    </row>
  </sheetData>
  <mergeCells count="3">
    <mergeCell ref="A1:S2"/>
    <mergeCell ref="A5:K5"/>
    <mergeCell ref="L5:O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Gegevens Leidingkarakteristiek</vt:lpstr>
      <vt:lpstr>gegevens O-H</vt:lpstr>
      <vt:lpstr>Blad1</vt:lpstr>
      <vt:lpstr>leidingkarakteristiek 1</vt:lpstr>
      <vt:lpstr>Q-H Kromme</vt:lpstr>
      <vt:lpstr>pi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Kikken, MMH</cp:lastModifiedBy>
  <dcterms:created xsi:type="dcterms:W3CDTF">2017-05-30T11:02:02Z</dcterms:created>
  <dcterms:modified xsi:type="dcterms:W3CDTF">2019-11-22T14:00:07Z</dcterms:modified>
</cp:coreProperties>
</file>